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11CAE434-2A11-4AA8-9195-C38F9E21D30F}" xr6:coauthVersionLast="47" xr6:coauthVersionMax="47" xr10:uidLastSave="{00000000-0000-0000-0000-000000000000}"/>
  <bookViews>
    <workbookView xWindow="-104" yWindow="-104" windowWidth="22326" windowHeight="11947" xr2:uid="{5A0C25A9-91B9-477D-9EB8-B901C2E49767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9" l="1"/>
  <c r="C9" i="9"/>
  <c r="H7" i="9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2" i="8"/>
  <c r="F51" i="8"/>
  <c r="F48" i="8"/>
  <c r="C48" i="8"/>
  <c r="F47" i="8"/>
  <c r="C47" i="8"/>
  <c r="F45" i="8"/>
  <c r="F40" i="8"/>
  <c r="A39" i="8"/>
  <c r="H34" i="8"/>
  <c r="F55" i="8" s="1"/>
  <c r="E34" i="8"/>
  <c r="A34" i="8"/>
  <c r="H29" i="8"/>
  <c r="F54" i="8" s="1"/>
  <c r="E29" i="8"/>
  <c r="A29" i="8"/>
  <c r="H24" i="8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E128" i="7"/>
  <c r="C128" i="7"/>
  <c r="G119" i="7"/>
  <c r="G118" i="7"/>
  <c r="H117" i="7"/>
  <c r="H113" i="7"/>
  <c r="H106" i="7"/>
  <c r="H100" i="7"/>
  <c r="H95" i="7"/>
  <c r="H97" i="7" s="1"/>
  <c r="H102" i="7" s="1"/>
  <c r="H92" i="7"/>
  <c r="G86" i="7"/>
  <c r="H85" i="7"/>
  <c r="G79" i="7"/>
  <c r="G77" i="7"/>
  <c r="H74" i="7"/>
  <c r="G67" i="7"/>
  <c r="H66" i="7"/>
  <c r="H53" i="7"/>
  <c r="G51" i="7"/>
  <c r="G68" i="7" s="1"/>
  <c r="F45" i="7"/>
  <c r="C45" i="7"/>
  <c r="G45" i="7" s="1"/>
  <c r="H42" i="7"/>
  <c r="G39" i="7"/>
  <c r="G38" i="7"/>
  <c r="G37" i="7"/>
  <c r="H36" i="7"/>
  <c r="H32" i="7"/>
  <c r="H27" i="7"/>
  <c r="H26" i="7"/>
  <c r="H25" i="7"/>
  <c r="H20" i="7"/>
  <c r="F12" i="7"/>
  <c r="H9" i="7"/>
  <c r="H7" i="7"/>
  <c r="H6" i="7"/>
  <c r="B4" i="7"/>
  <c r="B3" i="7"/>
  <c r="H132" i="6"/>
  <c r="E123" i="6"/>
  <c r="G119" i="6"/>
  <c r="G118" i="6"/>
  <c r="H117" i="6"/>
  <c r="H113" i="6"/>
  <c r="H106" i="6"/>
  <c r="H100" i="6"/>
  <c r="H97" i="6"/>
  <c r="H102" i="6" s="1"/>
  <c r="H95" i="6"/>
  <c r="H92" i="6"/>
  <c r="H85" i="6"/>
  <c r="G79" i="6"/>
  <c r="G78" i="6"/>
  <c r="G75" i="6"/>
  <c r="H74" i="6"/>
  <c r="H66" i="6"/>
  <c r="H61" i="6"/>
  <c r="H60" i="6"/>
  <c r="H57" i="6"/>
  <c r="H53" i="6"/>
  <c r="F45" i="6"/>
  <c r="C45" i="6"/>
  <c r="G45" i="6" s="1"/>
  <c r="G51" i="6" s="1"/>
  <c r="H42" i="6"/>
  <c r="G38" i="6"/>
  <c r="G39" i="6" s="1"/>
  <c r="G67" i="6" s="1"/>
  <c r="G37" i="6"/>
  <c r="H36" i="6"/>
  <c r="H32" i="6"/>
  <c r="H26" i="6"/>
  <c r="H25" i="6"/>
  <c r="H20" i="6"/>
  <c r="F12" i="6"/>
  <c r="H9" i="6"/>
  <c r="H7" i="6"/>
  <c r="C128" i="6" s="1"/>
  <c r="H6" i="6"/>
  <c r="B4" i="6"/>
  <c r="B3" i="6"/>
  <c r="H135" i="5"/>
  <c r="H134" i="5"/>
  <c r="C129" i="5"/>
  <c r="E124" i="5"/>
  <c r="G120" i="5"/>
  <c r="G119" i="5"/>
  <c r="H118" i="5"/>
  <c r="H114" i="5"/>
  <c r="H107" i="5"/>
  <c r="H101" i="5"/>
  <c r="H98" i="5"/>
  <c r="H103" i="5" s="1"/>
  <c r="H96" i="5"/>
  <c r="G90" i="5"/>
  <c r="G89" i="5"/>
  <c r="G87" i="5"/>
  <c r="H86" i="5"/>
  <c r="G80" i="5"/>
  <c r="G79" i="5"/>
  <c r="G78" i="5"/>
  <c r="G76" i="5"/>
  <c r="H75" i="5"/>
  <c r="H67" i="5"/>
  <c r="H57" i="5"/>
  <c r="H56" i="5"/>
  <c r="H55" i="5"/>
  <c r="H53" i="5"/>
  <c r="G51" i="5"/>
  <c r="F45" i="5"/>
  <c r="C45" i="5"/>
  <c r="G45" i="5" s="1"/>
  <c r="H42" i="5"/>
  <c r="G38" i="5"/>
  <c r="G37" i="5"/>
  <c r="G39" i="5" s="1"/>
  <c r="G68" i="5" s="1"/>
  <c r="H36" i="5"/>
  <c r="H28" i="5"/>
  <c r="H32" i="5" s="1"/>
  <c r="H26" i="5"/>
  <c r="H25" i="5"/>
  <c r="H20" i="5"/>
  <c r="F12" i="5"/>
  <c r="H9" i="5"/>
  <c r="H7" i="5"/>
  <c r="B3" i="5"/>
  <c r="H134" i="4"/>
  <c r="E124" i="4"/>
  <c r="E123" i="4"/>
  <c r="F123" i="4" s="1"/>
  <c r="G120" i="4"/>
  <c r="G119" i="4"/>
  <c r="H118" i="4"/>
  <c r="H114" i="4"/>
  <c r="H107" i="4"/>
  <c r="H101" i="4"/>
  <c r="H98" i="4"/>
  <c r="H103" i="4" s="1"/>
  <c r="H96" i="4"/>
  <c r="G90" i="4"/>
  <c r="G87" i="4"/>
  <c r="H86" i="4"/>
  <c r="G80" i="4"/>
  <c r="G76" i="4"/>
  <c r="H75" i="4"/>
  <c r="H67" i="4"/>
  <c r="H63" i="4"/>
  <c r="H61" i="4"/>
  <c r="H57" i="4"/>
  <c r="H53" i="4"/>
  <c r="G51" i="4"/>
  <c r="G69" i="4" s="1"/>
  <c r="F45" i="4"/>
  <c r="C45" i="4"/>
  <c r="G45" i="4" s="1"/>
  <c r="H42" i="4"/>
  <c r="G38" i="4"/>
  <c r="H37" i="4"/>
  <c r="G37" i="4"/>
  <c r="H36" i="4"/>
  <c r="H25" i="4"/>
  <c r="H20" i="4"/>
  <c r="F12" i="4"/>
  <c r="H9" i="4"/>
  <c r="H7" i="4"/>
  <c r="C129" i="4" s="1"/>
  <c r="B3" i="4"/>
  <c r="H134" i="3"/>
  <c r="E129" i="3"/>
  <c r="E124" i="3"/>
  <c r="G120" i="3"/>
  <c r="G119" i="3"/>
  <c r="H118" i="3"/>
  <c r="H114" i="3"/>
  <c r="H107" i="3"/>
  <c r="I103" i="3"/>
  <c r="H101" i="3"/>
  <c r="I98" i="3"/>
  <c r="H98" i="3"/>
  <c r="H103" i="3" s="1"/>
  <c r="H96" i="3"/>
  <c r="G90" i="3"/>
  <c r="G89" i="3"/>
  <c r="G87" i="3"/>
  <c r="H86" i="3"/>
  <c r="G80" i="3"/>
  <c r="G78" i="3"/>
  <c r="H75" i="3"/>
  <c r="G69" i="3"/>
  <c r="G68" i="3"/>
  <c r="H67" i="3"/>
  <c r="I60" i="3"/>
  <c r="H58" i="3"/>
  <c r="I57" i="3"/>
  <c r="H57" i="3"/>
  <c r="H55" i="3"/>
  <c r="H53" i="3"/>
  <c r="G51" i="3"/>
  <c r="G45" i="3"/>
  <c r="F45" i="3"/>
  <c r="C45" i="3"/>
  <c r="H42" i="3"/>
  <c r="G39" i="3"/>
  <c r="G38" i="3"/>
  <c r="G37" i="3"/>
  <c r="H36" i="3"/>
  <c r="I32" i="3"/>
  <c r="I26" i="3"/>
  <c r="H26" i="3"/>
  <c r="H32" i="3" s="1"/>
  <c r="H25" i="3"/>
  <c r="H20" i="3"/>
  <c r="F12" i="3"/>
  <c r="H9" i="3"/>
  <c r="H7" i="3"/>
  <c r="C129" i="3" s="1"/>
  <c r="B3" i="3"/>
  <c r="G31" i="2"/>
  <c r="H31" i="2" s="1"/>
  <c r="H30" i="2"/>
  <c r="G30" i="2"/>
  <c r="G29" i="2"/>
  <c r="H29" i="2" s="1"/>
  <c r="H28" i="2"/>
  <c r="G28" i="2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H190" i="1"/>
  <c r="C186" i="1"/>
  <c r="H186" i="1" s="1"/>
  <c r="C182" i="1"/>
  <c r="H182" i="1" s="1"/>
  <c r="H178" i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E129" i="4" s="1"/>
  <c r="A83" i="1"/>
  <c r="D81" i="1"/>
  <c r="E123" i="7" s="1"/>
  <c r="D80" i="1"/>
  <c r="D78" i="1"/>
  <c r="G72" i="1"/>
  <c r="G71" i="1"/>
  <c r="G70" i="1"/>
  <c r="G89" i="7" s="1"/>
  <c r="G69" i="1"/>
  <c r="G68" i="1"/>
  <c r="G67" i="1"/>
  <c r="G86" i="6" s="1"/>
  <c r="E62" i="1"/>
  <c r="E61" i="1"/>
  <c r="G77" i="6" s="1"/>
  <c r="E59" i="1"/>
  <c r="H54" i="1"/>
  <c r="H53" i="1"/>
  <c r="H52" i="1"/>
  <c r="H51" i="1"/>
  <c r="H50" i="1"/>
  <c r="H49" i="1"/>
  <c r="H48" i="1"/>
  <c r="H47" i="1"/>
  <c r="F43" i="1"/>
  <c r="D43" i="1"/>
  <c r="E43" i="1" s="1"/>
  <c r="I42" i="1" s="1"/>
  <c r="A42" i="1"/>
  <c r="F40" i="1"/>
  <c r="E40" i="1"/>
  <c r="I39" i="1" s="1"/>
  <c r="H54" i="4" s="1"/>
  <c r="D40" i="1"/>
  <c r="A39" i="1"/>
  <c r="F37" i="1"/>
  <c r="E37" i="1"/>
  <c r="I36" i="1" s="1"/>
  <c r="I54" i="3" s="1"/>
  <c r="D37" i="1"/>
  <c r="A36" i="1"/>
  <c r="F34" i="1"/>
  <c r="I33" i="1" s="1"/>
  <c r="H54" i="3" s="1"/>
  <c r="E34" i="1"/>
  <c r="A33" i="1"/>
  <c r="I30" i="1"/>
  <c r="I28" i="1"/>
  <c r="I26" i="1"/>
  <c r="E24" i="1"/>
  <c r="I24" i="1" s="1"/>
  <c r="D24" i="1"/>
  <c r="G22" i="1"/>
  <c r="E22" i="1"/>
  <c r="I20" i="1"/>
  <c r="H57" i="7" s="1"/>
  <c r="I18" i="1"/>
  <c r="I16" i="1"/>
  <c r="F7" i="1"/>
  <c r="H26" i="4" s="1"/>
  <c r="H32" i="4" s="1"/>
  <c r="H54" i="6" l="1"/>
  <c r="H54" i="7"/>
  <c r="H135" i="3"/>
  <c r="H80" i="3"/>
  <c r="H61" i="7"/>
  <c r="H62" i="3"/>
  <c r="H62" i="5"/>
  <c r="I62" i="3"/>
  <c r="H62" i="4"/>
  <c r="H61" i="5"/>
  <c r="H62" i="6"/>
  <c r="I61" i="3"/>
  <c r="H63" i="5"/>
  <c r="I63" i="3"/>
  <c r="H63" i="3"/>
  <c r="H62" i="7"/>
  <c r="F129" i="4"/>
  <c r="H133" i="6"/>
  <c r="H37" i="6"/>
  <c r="H39" i="6" s="1"/>
  <c r="H67" i="6" s="1"/>
  <c r="H37" i="7"/>
  <c r="H133" i="7"/>
  <c r="H38" i="7"/>
  <c r="G87" i="6"/>
  <c r="G88" i="4"/>
  <c r="G87" i="7"/>
  <c r="G93" i="7" s="1"/>
  <c r="G88" i="3"/>
  <c r="H32" i="2"/>
  <c r="H54" i="5"/>
  <c r="C80" i="8"/>
  <c r="I135" i="3"/>
  <c r="I80" i="3"/>
  <c r="G90" i="7"/>
  <c r="H90" i="7" s="1"/>
  <c r="G91" i="5"/>
  <c r="G91" i="4"/>
  <c r="G90" i="6"/>
  <c r="G91" i="3"/>
  <c r="H61" i="3"/>
  <c r="G88" i="5"/>
  <c r="H192" i="1"/>
  <c r="G89" i="8" s="1"/>
  <c r="H55" i="1"/>
  <c r="G92" i="5"/>
  <c r="G92" i="4"/>
  <c r="G91" i="7"/>
  <c r="G92" i="3"/>
  <c r="G91" i="6"/>
  <c r="H79" i="6"/>
  <c r="H38" i="4"/>
  <c r="H39" i="4" s="1"/>
  <c r="G39" i="4"/>
  <c r="G68" i="4" s="1"/>
  <c r="G69" i="5"/>
  <c r="G68" i="6"/>
  <c r="I38" i="3"/>
  <c r="H37" i="5"/>
  <c r="H80" i="5"/>
  <c r="H38" i="5"/>
  <c r="H58" i="7"/>
  <c r="H58" i="5"/>
  <c r="I58" i="3"/>
  <c r="H58" i="4"/>
  <c r="H58" i="6"/>
  <c r="H60" i="3"/>
  <c r="H60" i="5"/>
  <c r="H60" i="7"/>
  <c r="H60" i="4"/>
  <c r="E123" i="3"/>
  <c r="F123" i="3" s="1"/>
  <c r="F129" i="3" s="1"/>
  <c r="E123" i="5"/>
  <c r="F123" i="5" s="1"/>
  <c r="E122" i="7"/>
  <c r="F122" i="7" s="1"/>
  <c r="F128" i="7" s="1"/>
  <c r="E122" i="6"/>
  <c r="F122" i="6" s="1"/>
  <c r="E80" i="1"/>
  <c r="E83" i="1" s="1"/>
  <c r="D30" i="9"/>
  <c r="C30" i="9"/>
  <c r="H79" i="7"/>
  <c r="G89" i="4"/>
  <c r="G88" i="7"/>
  <c r="H80" i="4"/>
  <c r="G94" i="5"/>
  <c r="I37" i="3"/>
  <c r="I39" i="3" s="1"/>
  <c r="F80" i="8"/>
  <c r="H55" i="4"/>
  <c r="H55" i="7"/>
  <c r="I55" i="3"/>
  <c r="G76" i="3"/>
  <c r="E60" i="1"/>
  <c r="G75" i="7"/>
  <c r="H37" i="3"/>
  <c r="G88" i="6"/>
  <c r="H56" i="4"/>
  <c r="H56" i="7"/>
  <c r="H56" i="6"/>
  <c r="H11" i="9"/>
  <c r="H10" i="9"/>
  <c r="H9" i="9"/>
  <c r="H8" i="9"/>
  <c r="H5" i="9"/>
  <c r="G79" i="4"/>
  <c r="G78" i="7"/>
  <c r="G79" i="3"/>
  <c r="E128" i="6"/>
  <c r="E129" i="5"/>
  <c r="F129" i="5" s="1"/>
  <c r="F19" i="2"/>
  <c r="H38" i="3"/>
  <c r="H56" i="3"/>
  <c r="H135" i="4"/>
  <c r="H38" i="6"/>
  <c r="I22" i="1"/>
  <c r="I56" i="3"/>
  <c r="H55" i="6"/>
  <c r="H6" i="9"/>
  <c r="G89" i="6"/>
  <c r="G78" i="4"/>
  <c r="H68" i="4" l="1"/>
  <c r="H41" i="4"/>
  <c r="I64" i="3"/>
  <c r="I70" i="3" s="1"/>
  <c r="D34" i="9"/>
  <c r="C34" i="9"/>
  <c r="B34" i="9"/>
  <c r="H108" i="5"/>
  <c r="H107" i="6"/>
  <c r="H108" i="4"/>
  <c r="I108" i="3"/>
  <c r="H107" i="7"/>
  <c r="H108" i="3"/>
  <c r="H41" i="6"/>
  <c r="G93" i="6"/>
  <c r="H39" i="7"/>
  <c r="D28" i="9"/>
  <c r="C28" i="9"/>
  <c r="B28" i="9"/>
  <c r="G76" i="6"/>
  <c r="G77" i="5"/>
  <c r="G77" i="3"/>
  <c r="G77" i="4"/>
  <c r="G76" i="7"/>
  <c r="G94" i="3"/>
  <c r="D29" i="9"/>
  <c r="C29" i="9"/>
  <c r="B29" i="9"/>
  <c r="D31" i="9"/>
  <c r="C31" i="9"/>
  <c r="B31" i="9"/>
  <c r="H59" i="5"/>
  <c r="H64" i="5" s="1"/>
  <c r="H70" i="5" s="1"/>
  <c r="H59" i="3"/>
  <c r="H64" i="3" s="1"/>
  <c r="H70" i="3" s="1"/>
  <c r="H59" i="4"/>
  <c r="H64" i="4" s="1"/>
  <c r="H70" i="4" s="1"/>
  <c r="H59" i="7"/>
  <c r="H63" i="7" s="1"/>
  <c r="H69" i="7" s="1"/>
  <c r="I59" i="3"/>
  <c r="H59" i="6"/>
  <c r="H63" i="6" s="1"/>
  <c r="H69" i="6" s="1"/>
  <c r="D32" i="9"/>
  <c r="C32" i="9"/>
  <c r="B32" i="9"/>
  <c r="C33" i="9"/>
  <c r="D33" i="9"/>
  <c r="B33" i="9"/>
  <c r="F128" i="6"/>
  <c r="I68" i="3"/>
  <c r="I41" i="3"/>
  <c r="G94" i="4"/>
  <c r="H39" i="5"/>
  <c r="H39" i="3"/>
  <c r="H68" i="5" l="1"/>
  <c r="H41" i="5"/>
  <c r="H67" i="7"/>
  <c r="H41" i="7"/>
  <c r="H76" i="6"/>
  <c r="B35" i="9"/>
  <c r="I74" i="3"/>
  <c r="I48" i="3"/>
  <c r="I46" i="3"/>
  <c r="I44" i="3"/>
  <c r="I50" i="3"/>
  <c r="I49" i="3"/>
  <c r="I47" i="3"/>
  <c r="I43" i="3"/>
  <c r="I45" i="3"/>
  <c r="I51" i="3"/>
  <c r="I69" i="3" s="1"/>
  <c r="I71" i="3" s="1"/>
  <c r="I77" i="3"/>
  <c r="C35" i="9"/>
  <c r="D35" i="9"/>
  <c r="H44" i="6"/>
  <c r="H43" i="6"/>
  <c r="H50" i="6"/>
  <c r="H73" i="6"/>
  <c r="H49" i="6"/>
  <c r="H48" i="6"/>
  <c r="H47" i="6"/>
  <c r="H46" i="6"/>
  <c r="H45" i="6"/>
  <c r="H51" i="6"/>
  <c r="H68" i="3"/>
  <c r="H41" i="3"/>
  <c r="H44" i="4"/>
  <c r="H47" i="4"/>
  <c r="H43" i="4"/>
  <c r="H74" i="4"/>
  <c r="H45" i="4"/>
  <c r="H50" i="4"/>
  <c r="H49" i="4"/>
  <c r="H48" i="4"/>
  <c r="H46" i="4"/>
  <c r="H51" i="4"/>
  <c r="I136" i="3" l="1"/>
  <c r="H46" i="7"/>
  <c r="H49" i="7"/>
  <c r="H43" i="7"/>
  <c r="H44" i="7"/>
  <c r="H47" i="7"/>
  <c r="H73" i="7"/>
  <c r="H50" i="7"/>
  <c r="H48" i="7"/>
  <c r="H51" i="7"/>
  <c r="H45" i="7"/>
  <c r="H76" i="4"/>
  <c r="H79" i="4"/>
  <c r="H78" i="4"/>
  <c r="H75" i="6"/>
  <c r="H80" i="6" s="1"/>
  <c r="H135" i="6" s="1"/>
  <c r="H77" i="6"/>
  <c r="H78" i="6"/>
  <c r="H77" i="4"/>
  <c r="H47" i="3"/>
  <c r="H46" i="3"/>
  <c r="H74" i="3"/>
  <c r="H44" i="3"/>
  <c r="H48" i="3"/>
  <c r="H50" i="3"/>
  <c r="H49" i="3"/>
  <c r="H43" i="3"/>
  <c r="H51" i="3"/>
  <c r="H45" i="3"/>
  <c r="H69" i="4"/>
  <c r="H71" i="4" s="1"/>
  <c r="H87" i="4"/>
  <c r="H68" i="6"/>
  <c r="H70" i="6" s="1"/>
  <c r="H86" i="6"/>
  <c r="H49" i="5"/>
  <c r="H74" i="5"/>
  <c r="H48" i="5"/>
  <c r="H47" i="5"/>
  <c r="H46" i="5"/>
  <c r="H43" i="5"/>
  <c r="H44" i="5"/>
  <c r="H50" i="5"/>
  <c r="H45" i="5"/>
  <c r="H51" i="5"/>
  <c r="I78" i="3"/>
  <c r="I76" i="3"/>
  <c r="I81" i="3" s="1"/>
  <c r="I137" i="3" s="1"/>
  <c r="I79" i="3"/>
  <c r="H68" i="7" l="1"/>
  <c r="H70" i="7" s="1"/>
  <c r="H86" i="7"/>
  <c r="H134" i="6"/>
  <c r="H84" i="6"/>
  <c r="H77" i="7"/>
  <c r="H78" i="7"/>
  <c r="H75" i="7"/>
  <c r="H76" i="7"/>
  <c r="H78" i="3"/>
  <c r="H76" i="3"/>
  <c r="H81" i="3" s="1"/>
  <c r="H137" i="3" s="1"/>
  <c r="H79" i="3"/>
  <c r="H77" i="3"/>
  <c r="H69" i="5"/>
  <c r="H71" i="5" s="1"/>
  <c r="H87" i="5"/>
  <c r="H136" i="4"/>
  <c r="H85" i="4"/>
  <c r="H69" i="3"/>
  <c r="H71" i="3" s="1"/>
  <c r="I87" i="3"/>
  <c r="H87" i="3"/>
  <c r="H76" i="5"/>
  <c r="H78" i="5"/>
  <c r="H79" i="5"/>
  <c r="H77" i="5"/>
  <c r="H81" i="4"/>
  <c r="H137" i="4" s="1"/>
  <c r="I85" i="3"/>
  <c r="H80" i="7" l="1"/>
  <c r="H135" i="7" s="1"/>
  <c r="H136" i="3"/>
  <c r="H85" i="3"/>
  <c r="H93" i="4"/>
  <c r="H90" i="4"/>
  <c r="H91" i="4"/>
  <c r="H88" i="4"/>
  <c r="H92" i="4"/>
  <c r="H89" i="4"/>
  <c r="I93" i="3"/>
  <c r="I89" i="3"/>
  <c r="I90" i="3"/>
  <c r="I92" i="3"/>
  <c r="I88" i="3"/>
  <c r="I94" i="3" s="1"/>
  <c r="I102" i="3" s="1"/>
  <c r="I104" i="3" s="1"/>
  <c r="I91" i="3"/>
  <c r="H90" i="6"/>
  <c r="H87" i="6"/>
  <c r="H89" i="6"/>
  <c r="H88" i="6"/>
  <c r="H91" i="6"/>
  <c r="H136" i="5"/>
  <c r="H81" i="5"/>
  <c r="H137" i="5" s="1"/>
  <c r="H134" i="7"/>
  <c r="H84" i="7"/>
  <c r="I138" i="3" l="1"/>
  <c r="I115" i="3"/>
  <c r="H89" i="7"/>
  <c r="H91" i="7"/>
  <c r="H87" i="7"/>
  <c r="H88" i="7"/>
  <c r="H94" i="4"/>
  <c r="H102" i="4" s="1"/>
  <c r="H104" i="4" s="1"/>
  <c r="H93" i="6"/>
  <c r="H101" i="6" s="1"/>
  <c r="H103" i="6" s="1"/>
  <c r="H93" i="3"/>
  <c r="H90" i="3"/>
  <c r="H89" i="3"/>
  <c r="H88" i="3"/>
  <c r="H94" i="3" s="1"/>
  <c r="H102" i="3" s="1"/>
  <c r="H104" i="3" s="1"/>
  <c r="H91" i="3"/>
  <c r="H92" i="3"/>
  <c r="H85" i="5"/>
  <c r="H138" i="3" l="1"/>
  <c r="H115" i="3"/>
  <c r="H93" i="5"/>
  <c r="H89" i="5"/>
  <c r="H90" i="5"/>
  <c r="H88" i="5"/>
  <c r="H92" i="5"/>
  <c r="H91" i="5"/>
  <c r="H93" i="7"/>
  <c r="H101" i="7" s="1"/>
  <c r="H103" i="7" s="1"/>
  <c r="H138" i="4"/>
  <c r="H115" i="4"/>
  <c r="I109" i="3"/>
  <c r="I112" i="3" s="1"/>
  <c r="I139" i="3" s="1"/>
  <c r="I140" i="3" s="1"/>
  <c r="I119" i="3"/>
  <c r="I120" i="3"/>
  <c r="I130" i="3" s="1"/>
  <c r="H136" i="6"/>
  <c r="H114" i="6"/>
  <c r="I141" i="3" l="1"/>
  <c r="I121" i="3"/>
  <c r="H109" i="4"/>
  <c r="H112" i="4" s="1"/>
  <c r="H139" i="4" s="1"/>
  <c r="H119" i="4"/>
  <c r="H132" i="4" s="1"/>
  <c r="H140" i="4"/>
  <c r="H136" i="7"/>
  <c r="H114" i="7"/>
  <c r="H108" i="6"/>
  <c r="H111" i="6" s="1"/>
  <c r="H137" i="6" s="1"/>
  <c r="H138" i="6" s="1"/>
  <c r="H118" i="6"/>
  <c r="H94" i="5"/>
  <c r="H102" i="5" s="1"/>
  <c r="H104" i="5" s="1"/>
  <c r="I142" i="3"/>
  <c r="H119" i="3"/>
  <c r="H142" i="3" s="1"/>
  <c r="H132" i="3"/>
  <c r="H120" i="3"/>
  <c r="H130" i="3" s="1"/>
  <c r="H109" i="3"/>
  <c r="H112" i="3" s="1"/>
  <c r="H139" i="3" s="1"/>
  <c r="H140" i="3"/>
  <c r="F23" i="8" l="1"/>
  <c r="G23" i="8" s="1"/>
  <c r="F20" i="8"/>
  <c r="G20" i="8" s="1"/>
  <c r="F11" i="8"/>
  <c r="G11" i="8" s="1"/>
  <c r="F8" i="8"/>
  <c r="G8" i="8" s="1"/>
  <c r="F14" i="8"/>
  <c r="G14" i="8" s="1"/>
  <c r="F12" i="8"/>
  <c r="G12" i="8" s="1"/>
  <c r="F24" i="8"/>
  <c r="G24" i="8" s="1"/>
  <c r="F19" i="8"/>
  <c r="G19" i="8" s="1"/>
  <c r="F7" i="8"/>
  <c r="G7" i="8" s="1"/>
  <c r="F10" i="8"/>
  <c r="G10" i="8" s="1"/>
  <c r="F9" i="8"/>
  <c r="G9" i="8" s="1"/>
  <c r="F22" i="8"/>
  <c r="G22" i="8" s="1"/>
  <c r="F21" i="8"/>
  <c r="G21" i="8" s="1"/>
  <c r="H141" i="3"/>
  <c r="H121" i="3"/>
  <c r="H138" i="5"/>
  <c r="H115" i="5"/>
  <c r="H144" i="3"/>
  <c r="I13" i="8" s="1"/>
  <c r="G53" i="8" s="1"/>
  <c r="H120" i="4"/>
  <c r="H142" i="4" s="1"/>
  <c r="E61" i="8" s="1"/>
  <c r="G61" i="8" s="1"/>
  <c r="H130" i="4"/>
  <c r="H119" i="6"/>
  <c r="H129" i="6" s="1"/>
  <c r="H119" i="7"/>
  <c r="H108" i="7"/>
  <c r="H111" i="7" s="1"/>
  <c r="H137" i="7" s="1"/>
  <c r="H118" i="7"/>
  <c r="H140" i="7" s="1"/>
  <c r="H138" i="7"/>
  <c r="F34" i="8" l="1"/>
  <c r="G34" i="8" s="1"/>
  <c r="E78" i="8"/>
  <c r="G78" i="8" s="1"/>
  <c r="D41" i="8"/>
  <c r="G41" i="8" s="1"/>
  <c r="I9" i="8"/>
  <c r="H121" i="4"/>
  <c r="H141" i="4"/>
  <c r="D39" i="8"/>
  <c r="G39" i="8" s="1"/>
  <c r="I7" i="8"/>
  <c r="H120" i="6"/>
  <c r="H139" i="6"/>
  <c r="I14" i="8"/>
  <c r="D45" i="8"/>
  <c r="G45" i="8" s="1"/>
  <c r="D43" i="8"/>
  <c r="G43" i="8" s="1"/>
  <c r="I11" i="8"/>
  <c r="I10" i="8"/>
  <c r="D42" i="8"/>
  <c r="G42" i="8" s="1"/>
  <c r="D52" i="8"/>
  <c r="G52" i="8" s="1"/>
  <c r="I24" i="8"/>
  <c r="D44" i="8"/>
  <c r="G44" i="8" s="1"/>
  <c r="I12" i="8"/>
  <c r="H129" i="7"/>
  <c r="I20" i="8"/>
  <c r="D48" i="8"/>
  <c r="G48" i="8" s="1"/>
  <c r="H119" i="5"/>
  <c r="H142" i="5" s="1"/>
  <c r="F15" i="8" s="1"/>
  <c r="G15" i="8" s="1"/>
  <c r="H109" i="5"/>
  <c r="H112" i="5" s="1"/>
  <c r="H139" i="5" s="1"/>
  <c r="H140" i="5" s="1"/>
  <c r="H132" i="5"/>
  <c r="H120" i="5"/>
  <c r="H130" i="5" s="1"/>
  <c r="I8" i="8"/>
  <c r="D40" i="8"/>
  <c r="G40" i="8" s="1"/>
  <c r="D51" i="8"/>
  <c r="G51" i="8" s="1"/>
  <c r="I23" i="8"/>
  <c r="D47" i="8"/>
  <c r="G47" i="8" s="1"/>
  <c r="I19" i="8"/>
  <c r="J24" i="8" s="1"/>
  <c r="D49" i="8"/>
  <c r="G49" i="8" s="1"/>
  <c r="I21" i="8"/>
  <c r="D50" i="8"/>
  <c r="G50" i="8" s="1"/>
  <c r="I22" i="8"/>
  <c r="H140" i="6"/>
  <c r="D46" i="8" l="1"/>
  <c r="G46" i="8" s="1"/>
  <c r="I15" i="8"/>
  <c r="H121" i="5"/>
  <c r="H141" i="5"/>
  <c r="H120" i="7"/>
  <c r="H139" i="7"/>
  <c r="E76" i="8"/>
  <c r="G76" i="8" s="1"/>
  <c r="G80" i="8" s="1"/>
  <c r="F29" i="8"/>
  <c r="G29" i="8" s="1"/>
  <c r="J15" i="8"/>
  <c r="D55" i="8"/>
  <c r="G55" i="8" s="1"/>
  <c r="I34" i="8"/>
  <c r="J34" i="8" s="1"/>
  <c r="I29" i="8" l="1"/>
  <c r="J29" i="8" s="1"/>
  <c r="K36" i="8" s="1"/>
  <c r="D54" i="8"/>
  <c r="G54" i="8" s="1"/>
  <c r="G56" i="8" s="1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1828C8C5-6632-4153-857C-BF8F729F2F00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8E542E90-8632-438D-8F71-21487A190207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4EC4D80-88EE-4E35-9F84-080F89F6BE71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EE3FDA02-1B6B-4CD1-977A-27AF241DF670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AF62913A-75AD-4700-BA7A-C3127CC780CE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DDF3B321-81FD-4441-9247-C672E305646D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39FDCD05-6E2F-4957-84C0-D5ABB15F330A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<sst xmlns="http://schemas.openxmlformats.org/spreadsheetml/2006/main" count="1664" uniqueCount="485">
  <si>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</si>
  <si>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</si>
  <si>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</si>
  <si>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Araraquara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</si>
  <si>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</si>
  <si>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</si>
  <si>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</si>
  <si>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</si>
  <si>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</si>
  <si>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ARF/Araraquara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</si>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</sst>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CC5AEC5A-052A-441E-A01E-CAEC0BEB5248}"/>
    <cellStyle name="Excel Built-in Percent" xfId="4" xr:uid="{5D063AB8-D5B3-4ED3-9C17-995AEB2D6F45}"/>
    <cellStyle name="Excel Built-in Percent 2" xfId="6" xr:uid="{244A4F29-EA21-4B5F-8E5B-8075D1F665A0}"/>
    <cellStyle name="Excel_BuiltIn_Currency" xfId="5" xr:uid="{4005E637-5501-447A-ABDB-B06A10452212}"/>
    <cellStyle name="Moeda" xfId="2" builtinId="4"/>
    <cellStyle name="Moeda_Plan1_1_Limpeza2011- Planilhas" xfId="8" xr:uid="{66A792A6-E631-49F5-B898-F92B47682B3E}"/>
    <cellStyle name="Normal" xfId="0" builtinId="0"/>
    <cellStyle name="Normal 2" xfId="10" xr:uid="{2EAA5FB9-25AA-4E51-B6DF-A0331AA49F59}"/>
    <cellStyle name="Normal_Limpeza2011- Planilhas" xfId="7" xr:uid="{C268D2CA-DD82-492D-A08B-EE8947CCC0F9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40F40-1E0C-482C-BE5B-1E5DF047A832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Araraquara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190.26900000000001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6.75</v>
      </c>
      <c r="E34" s="43">
        <f>B34*C34*D34</f>
        <v>293.30099999999999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Araraquara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180.93299999999999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6.75</v>
      </c>
      <c r="E37" s="43">
        <f>B37*C37*D37</f>
        <v>293.30099999999999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Araraquara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231.48179999999999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6.75</v>
      </c>
      <c r="E40" s="43">
        <f>B40*C40*D40</f>
        <v>293.30099999999999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Araraquara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180.36059999999998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6.75</v>
      </c>
      <c r="E43" s="43">
        <f>B43*C43*D43</f>
        <v>293.30099999999999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Araraquara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0.03</v>
      </c>
      <c r="E83" s="116">
        <f>D83+$E$80</f>
        <v>0.1225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10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10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1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2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2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10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10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2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3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10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7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2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10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3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2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10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5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2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10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7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7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3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3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3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2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2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4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0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2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0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1</v>
      </c>
      <c r="G161" s="153">
        <v>1</v>
      </c>
      <c r="H161" s="130">
        <f t="shared" ref="H161:H172" si="1">E161*F161/G161</f>
        <v>11.93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2</v>
      </c>
      <c r="G162" s="153">
        <v>1</v>
      </c>
      <c r="H162" s="130">
        <f t="shared" si="1"/>
        <v>117.94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2</v>
      </c>
      <c r="G163" s="153">
        <v>1</v>
      </c>
      <c r="H163" s="130">
        <f t="shared" si="1"/>
        <v>106.4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35</v>
      </c>
      <c r="G164" s="153">
        <v>1</v>
      </c>
      <c r="H164" s="130">
        <f t="shared" si="1"/>
        <v>1015.35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1</v>
      </c>
      <c r="G165" s="153">
        <v>1</v>
      </c>
      <c r="H165" s="130">
        <f t="shared" si="1"/>
        <v>6.44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13</v>
      </c>
      <c r="G168" s="153">
        <v>24</v>
      </c>
      <c r="H168" s="130">
        <f t="shared" si="1"/>
        <v>12.566666666666665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12</v>
      </c>
      <c r="G169" s="153">
        <v>24</v>
      </c>
      <c r="H169" s="130">
        <f t="shared" si="1"/>
        <v>15.839999999999998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12</v>
      </c>
      <c r="G170" s="153">
        <v>24</v>
      </c>
      <c r="H170" s="130">
        <f t="shared" si="1"/>
        <v>13.875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1</v>
      </c>
      <c r="G171" s="153">
        <v>24</v>
      </c>
      <c r="H171" s="130">
        <f t="shared" si="1"/>
        <v>1.125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1</v>
      </c>
      <c r="G172" s="153">
        <v>24</v>
      </c>
      <c r="H172" s="130">
        <f t="shared" si="1"/>
        <v>0.90625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1367.8129166666668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1124</v>
      </c>
      <c r="B178" s="161">
        <v>0.14000000000000001</v>
      </c>
      <c r="C178" s="162">
        <f>A178*B178</f>
        <v>157.36000000000001</v>
      </c>
      <c r="D178" s="163" t="s">
        <v>209</v>
      </c>
      <c r="E178" s="163"/>
      <c r="F178" s="163"/>
      <c r="G178" s="163"/>
      <c r="H178" s="164">
        <f>C178*2</f>
        <v>314.72000000000003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12</v>
      </c>
      <c r="B182" s="161">
        <v>47</v>
      </c>
      <c r="C182" s="162">
        <f>A182*B182</f>
        <v>564</v>
      </c>
      <c r="D182" s="163" t="s">
        <v>209</v>
      </c>
      <c r="E182" s="163"/>
      <c r="F182" s="163"/>
      <c r="G182" s="163"/>
      <c r="H182" s="164">
        <f>C182*2</f>
        <v>1128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88</v>
      </c>
      <c r="B186" s="161">
        <v>0.38</v>
      </c>
      <c r="C186" s="162">
        <f>A186*B186</f>
        <v>33.44</v>
      </c>
      <c r="D186" s="163" t="s">
        <v>214</v>
      </c>
      <c r="E186" s="163"/>
      <c r="F186" s="163"/>
      <c r="G186" s="163"/>
      <c r="H186" s="164">
        <f>C186*6</f>
        <v>200.64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3180.0600000000004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2A1E6AA4-8FF5-4565-866C-17580BDB14F9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EB5C0E49-C07B-48AC-9218-062A41FE4769}">
      <formula1>0</formula1>
      <formula2>0</formula2>
    </dataValidation>
    <dataValidation errorStyle="warning" allowBlank="1" showInputMessage="1" showErrorMessage="1" errorTitle="OK" error="Atingiu o valor desejado." sqref="B12 E12 E68:F72" xr:uid="{F13D733E-7E14-46A3-9A93-422004E68627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FAB48-8B97-414E-AF08-592B6421C2B1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Araraquara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765</v>
      </c>
      <c r="C5" s="188">
        <v>1200</v>
      </c>
      <c r="D5" s="188"/>
      <c r="E5" s="188"/>
      <c r="F5" s="183">
        <f t="shared" ref="F5:F11" si="0">B5/C5</f>
        <v>0.63749999999999996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>
        <v>192</v>
      </c>
      <c r="C7" s="188">
        <v>2500</v>
      </c>
      <c r="D7" s="188"/>
      <c r="E7" s="188"/>
      <c r="F7" s="183">
        <f t="shared" si="0"/>
        <v>7.6799999999999993E-2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52</v>
      </c>
      <c r="C10" s="188">
        <v>300</v>
      </c>
      <c r="D10" s="188"/>
      <c r="E10" s="188"/>
      <c r="F10" s="183">
        <f t="shared" si="0"/>
        <v>0.17333333333333334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Araraquara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/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235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>
        <v>115</v>
      </c>
      <c r="C17" s="198">
        <v>2700</v>
      </c>
      <c r="D17" s="198"/>
      <c r="E17" s="199"/>
      <c r="F17" s="200">
        <f t="shared" si="1"/>
        <v>4.2592592592592592E-2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0.9302259259259259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1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/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Araraquara / SP</v>
      </c>
      <c r="I27" s="186"/>
      <c r="J27" s="187"/>
    </row>
    <row r="28" spans="1:19" ht="24.8" customHeight="1">
      <c r="A28" s="30" t="s">
        <v>248</v>
      </c>
      <c r="B28" s="179">
        <v>35</v>
      </c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1.5451174289245985E-3</v>
      </c>
      <c r="I28" s="194"/>
      <c r="J28" s="194"/>
    </row>
    <row r="29" spans="1:19" ht="27.4" customHeight="1">
      <c r="A29" s="30" t="s">
        <v>249</v>
      </c>
      <c r="B29" s="179"/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</v>
      </c>
      <c r="I29" s="194"/>
      <c r="J29" s="194"/>
    </row>
    <row r="30" spans="1:19" ht="27.25" customHeight="1">
      <c r="A30" s="30" t="s">
        <v>250</v>
      </c>
      <c r="B30" s="179">
        <v>61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1.3606807865181071E-2</v>
      </c>
      <c r="I30" s="194"/>
      <c r="J30" s="194"/>
    </row>
    <row r="31" spans="1:19" ht="27.25" customHeight="1">
      <c r="A31" s="30" t="s">
        <v>251</v>
      </c>
      <c r="B31" s="179">
        <v>35</v>
      </c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1.5451174289245985E-3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1.669704272303027E-2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18125-18B1-4D10-BCD2-CCF988D058B6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Araraquara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1124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Araraquara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Araraquara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Araraquara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Araraquara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190.26900000000001</v>
      </c>
      <c r="I54" s="257">
        <f>Licitante!I36</f>
        <v>180.93299999999999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1109.8490000000002</v>
      </c>
      <c r="I64" s="259">
        <f>SUM(I54:I63)</f>
        <v>1100.5129999999999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Araraquara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1109.8490000000002</v>
      </c>
      <c r="I70" s="260">
        <f t="shared" si="3"/>
        <v>1100.5129999999999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2008.7251454545458</v>
      </c>
      <c r="I71" s="259">
        <f t="shared" si="4"/>
        <v>2080.8386727272728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Araraquara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Araraquara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Araraquara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Araraquara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Araraquara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568.83955626959596</v>
      </c>
      <c r="I109" s="257">
        <f>I115*Licitante!H127</f>
        <v>603.69440640331607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639.06163960292929</v>
      </c>
      <c r="I112" s="259">
        <f t="shared" si="11"/>
        <v>673.9164897366494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Araraquara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4740.3296355799666</v>
      </c>
      <c r="I115" s="259">
        <f>(I32+I71+I81+I104+I108+I110+I111)/(1-Licitante!H127)</f>
        <v>5030.7867200276341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Araraquara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237.01648177899835</v>
      </c>
      <c r="I119" s="257">
        <f>G119*I115</f>
        <v>251.53933600138171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497.73461173589652</v>
      </c>
      <c r="I120" s="248">
        <f>G120*(I115+I119)</f>
        <v>528.23260560290157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764.32750918988097</v>
      </c>
      <c r="I121" s="292">
        <f>I130*F129</f>
        <v>811.16061088308811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Araraquara / SP</v>
      </c>
      <c r="D129" s="295"/>
      <c r="E129" s="296">
        <f>Licitante!D83</f>
        <v>0.03</v>
      </c>
      <c r="F129" s="262">
        <f>E129+F123</f>
        <v>0.1225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6239.4082382847428</v>
      </c>
      <c r="I130" s="259">
        <f>(I115+I119+I120)/(1-F129)</f>
        <v>6621.7192725150053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5530.3845748432941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Araraquara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2008.7251454545458</v>
      </c>
      <c r="I136" s="257">
        <f>I71</f>
        <v>2080.8386727272728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639.06163960292929</v>
      </c>
      <c r="I139" s="257">
        <f>I112</f>
        <v>673.9164897366494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4740.3296355799666</v>
      </c>
      <c r="I140" s="248">
        <f t="shared" si="12"/>
        <v>5030.7867200276341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6239.4082382847428</v>
      </c>
      <c r="I141" s="257">
        <f t="shared" si="13"/>
        <v>6621.7192725150053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6239.41</v>
      </c>
      <c r="I142" s="300">
        <f>ROUND((I115+I119+I120)/(1-(F129)),2)</f>
        <v>6621.72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382.3100000000004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5FA00-38D1-463F-92AD-9D0641539640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Araraquara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1124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Araraquara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Araraquara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Araraquara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Araraquara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231.48179999999999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1001.0618000000001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Araraquara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1001.0618000000001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1540.3874872727274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Araraquara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Araraquara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Araraquara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Araraquara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Araraquara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391.03228499379037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461.2543683271237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Araraquara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3258.6023749482533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Araraquara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162.93011874741268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342.15324936956659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525.41481883246843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Araraquara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4289.1005618977015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3801.7027707729621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Araraquara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1540.3874872727274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461.2543683271237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3258.6023749482538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4289.1005618977015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4289.1000000000004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63A39-8F81-46F9-8D60-4F4E245662FF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Araraquara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1124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Araraquara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Araraquara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Araraquara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Araraquara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190.26900000000001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1109.8490000000002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Araraquara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1109.8490000000002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2326.5667454545455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Araraquara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3878.7522617304458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Araraquara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10.619444932869119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0.79645836996518382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1.2424750571456868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25.486667838885886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31.858334798607359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367.91077934458065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Araraquara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Araraquara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367.91077934458065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367.91077934458065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Araraquara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712.9069260556854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783.12900938901873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Araraquara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5940.8910504640453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Araraquara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297.0445525232023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623.79356029872486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957.90521082909584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Araraquara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7819.6343741150686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6931.0395588747197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Araraquara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2326.5667454545455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367.91077934458065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783.12900938901873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5940.8910504640453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7819.6343741150686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7819.63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12B47-7808-4EE2-A702-C7ED8052455B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Araraquara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61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Araraquara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Araraquara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Araraquara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Araraquara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180.36059999999998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1099.9405999999999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Araraquara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1099.9405999999999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2085.260029090909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Araraquara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Araraquara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Araraquara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Araraquara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Araraquara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606.67036971899438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676.89245305232771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Araraquara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5055.5864143249537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Araraquara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252.7793207162477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530.83657350412011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815.1592966345321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Araraquara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6654.3616051798535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Araraquara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2085.260029090909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676.89245305232771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5055.5864143249546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6654.3616051798535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6654.36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500E4-9524-49DE-B83F-920A10A23172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Araraquara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35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Araraquara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Araraquara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Araraquara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Araraquara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180.36059999999998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1099.9405999999999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Araraquara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1099.9405999999999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2380.8558578181819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Araraquara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Araraquara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11.151046458243469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0.83632848436826002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33.453139374730405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Araraquara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Araraquara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Araraquara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739.19762192588325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809.41970525921658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Araraquara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6159.9801827156944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Araraquara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307.99900913578472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646.79791918514798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993.23099270881698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Araraquara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8108.0081037454447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Araraquara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2380.8558578181819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809.41970525921658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6159.9801827156944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8108.0081037454447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8108.01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B66B3-F32A-4414-B9C1-1E1AA12DA852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ARF/Araraquara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6239.41</v>
      </c>
      <c r="G7" s="349">
        <f>ROUND((1/C7)*F7,7)</f>
        <v>5.1995082999999997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6239.41</v>
      </c>
      <c r="G8" s="349">
        <f>ROUND((1/C8)*F8,7)</f>
        <v>5.1995082999999997</v>
      </c>
      <c r="H8" s="350">
        <f>IF('CALCULO SIMPLES'!B37 = "m2",'Áreas a serem limpas'!B5,0)</f>
        <v>765</v>
      </c>
      <c r="I8" s="351">
        <f t="shared" ref="I8:I14" si="0">G8*H8</f>
        <v>3977.6238494999998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6239.41</v>
      </c>
      <c r="G9" s="349">
        <f>ROUND((1/C9)*F9,7)</f>
        <v>13.865355599999999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6239.41</v>
      </c>
      <c r="G10" s="349">
        <f t="shared" ref="G10:G11" si="1">ROUND((1/C10)*F10,7)</f>
        <v>2.4957639999999999</v>
      </c>
      <c r="H10" s="350">
        <f>IF('CALCULO SIMPLES'!B37 = "m2",'Áreas a serem limpas'!B7,0)</f>
        <v>192</v>
      </c>
      <c r="I10" s="351">
        <f t="shared" si="0"/>
        <v>479.186688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6239.41</v>
      </c>
      <c r="G11" s="349">
        <f t="shared" si="1"/>
        <v>3.4663388999999998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6239.41</v>
      </c>
      <c r="G12" s="349">
        <f>ROUND((1/C12)*F12,7)</f>
        <v>4.1596067000000003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382.3100000000004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6239.41</v>
      </c>
      <c r="G14" s="349">
        <f>ROUND((1/C14)*F14,7)</f>
        <v>20.7980333</v>
      </c>
      <c r="H14" s="350">
        <f>IF('CALCULO SIMPLES'!B37 = "m2",'Áreas a serem limpas'!B10,0)</f>
        <v>52</v>
      </c>
      <c r="I14" s="351">
        <f t="shared" si="0"/>
        <v>1081.4977316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7819.63</v>
      </c>
      <c r="G15" s="349">
        <f>ROUND((1/C15)*F15,7)</f>
        <v>26.065433299999999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5920.6182690999995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ARF/Araraquara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6239.41</v>
      </c>
      <c r="G19" s="362">
        <f>ROUND((1/C19)*F19,7)</f>
        <v>2.3108925999999999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6239.41</v>
      </c>
      <c r="G20" s="362">
        <f t="shared" ref="G20:G22" si="2">ROUND((1/C20)*F20,7)</f>
        <v>0.69326779999999999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6239.41</v>
      </c>
      <c r="G21" s="362">
        <f t="shared" si="2"/>
        <v>2.3108925999999999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6239.41</v>
      </c>
      <c r="G22" s="362">
        <f t="shared" si="2"/>
        <v>2.3108925999999999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6239.41</v>
      </c>
      <c r="G23" s="362">
        <f>ROUND((1/C23)*F23,7)</f>
        <v>2.3108925999999999</v>
      </c>
      <c r="H23" s="363">
        <f>IF('CALCULO SIMPLES'!B37 = "m2",'Áreas a serem limpas'!B17,0)</f>
        <v>115</v>
      </c>
      <c r="I23" s="364">
        <f>G23*H23</f>
        <v>265.75264899999996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6239.41</v>
      </c>
      <c r="G24" s="362">
        <f>ROUND((1/C24)*F24,7)</f>
        <v>6.2394100000000001E-2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265.75264899999996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ARF/Araraquara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6654.36</v>
      </c>
      <c r="G29" s="379">
        <f>ROUND(F29*E29,7)</f>
        <v>1.4845877000000001</v>
      </c>
      <c r="H29" s="380">
        <f>IF('CALCULO SIMPLES'!B37 = "m2",'Áreas a serem limpas'!B29+'Áreas a serem limpas'!B30,0)</f>
        <v>61</v>
      </c>
      <c r="I29" s="381">
        <f>G29*H29</f>
        <v>90.559849700000001</v>
      </c>
      <c r="J29" s="381">
        <f>I29</f>
        <v>90.559849700000001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ARF/Araraquara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8108.01</v>
      </c>
      <c r="G34" s="362">
        <f>F34*E34</f>
        <v>0.35756324100000003</v>
      </c>
      <c r="H34" s="363">
        <f>IF('CALCULO SIMPLES'!B37 = "m2",'Áreas a serem limpas'!B28+'Áreas a serem limpas'!B31,0)</f>
        <v>70</v>
      </c>
      <c r="I34" s="390">
        <f>G34*H34</f>
        <v>25.029426870000002</v>
      </c>
      <c r="J34" s="391">
        <f>I34</f>
        <v>25.029426870000002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6301.9601946699995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ARF/Araraquara</v>
      </c>
      <c r="B39" s="398" t="s">
        <v>222</v>
      </c>
      <c r="C39" s="387" t="s">
        <v>225</v>
      </c>
      <c r="D39" s="399">
        <f t="shared" ref="D39:D44" si="4">G7</f>
        <v>5.1995082999999997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5.1995082999999997</v>
      </c>
      <c r="E40" s="400"/>
      <c r="F40" s="388">
        <f t="shared" si="5"/>
        <v>765</v>
      </c>
      <c r="G40" s="401">
        <f t="shared" si="6"/>
        <v>3977.6238494999998</v>
      </c>
    </row>
    <row r="41" spans="1:12" ht="27.4" customHeight="1">
      <c r="A41" s="403"/>
      <c r="B41" s="403"/>
      <c r="C41" s="387" t="s">
        <v>397</v>
      </c>
      <c r="D41" s="399">
        <f t="shared" si="4"/>
        <v>13.865355599999999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2.4957639999999999</v>
      </c>
      <c r="E42" s="400"/>
      <c r="F42" s="388">
        <f t="shared" si="5"/>
        <v>192</v>
      </c>
      <c r="G42" s="401">
        <f t="shared" si="6"/>
        <v>479.186688</v>
      </c>
    </row>
    <row r="43" spans="1:12" ht="27.4" customHeight="1">
      <c r="A43" s="403"/>
      <c r="B43" s="403"/>
      <c r="C43" s="387" t="s">
        <v>229</v>
      </c>
      <c r="D43" s="399">
        <f t="shared" si="4"/>
        <v>3.4663388999999998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4.1596067000000003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20.7980333</v>
      </c>
      <c r="E45" s="400"/>
      <c r="F45" s="388">
        <f>H14</f>
        <v>52</v>
      </c>
      <c r="G45" s="401">
        <f t="shared" si="6"/>
        <v>1081.4977316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26.065433299999999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2.3108925999999999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0.69326779999999999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2.3108925999999999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2.3108925999999999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2.3108925999999999</v>
      </c>
      <c r="E51" s="400"/>
      <c r="F51" s="388">
        <f t="shared" si="8"/>
        <v>115</v>
      </c>
      <c r="G51" s="401">
        <f t="shared" si="6"/>
        <v>265.75264899999996</v>
      </c>
    </row>
    <row r="52" spans="1:10" ht="31" customHeight="1">
      <c r="A52" s="403"/>
      <c r="B52" s="406"/>
      <c r="C52" s="407" t="s">
        <v>239</v>
      </c>
      <c r="D52" s="399">
        <f t="shared" si="7"/>
        <v>6.2394100000000001E-2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382.3100000000004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1.4845877000000001</v>
      </c>
      <c r="E54" s="400"/>
      <c r="F54" s="388">
        <f>H29</f>
        <v>61</v>
      </c>
      <c r="G54" s="401">
        <f>D54*F54</f>
        <v>90.559849700000001</v>
      </c>
    </row>
    <row r="55" spans="1:10" ht="28.4" customHeight="1">
      <c r="A55" s="403"/>
      <c r="B55" s="406"/>
      <c r="C55" s="387" t="s">
        <v>432</v>
      </c>
      <c r="D55" s="411">
        <f>G34</f>
        <v>0.35756324100000003</v>
      </c>
      <c r="E55" s="400"/>
      <c r="F55" s="388">
        <f>H34</f>
        <v>70</v>
      </c>
      <c r="G55" s="401">
        <f>D55*F55</f>
        <v>25.029426870000002</v>
      </c>
    </row>
    <row r="56" spans="1:10" ht="31" customHeight="1">
      <c r="A56" s="406"/>
      <c r="B56" s="339" t="s">
        <v>201</v>
      </c>
      <c r="C56" s="340"/>
      <c r="D56" s="341" t="str">
        <f>Licitante!B3</f>
        <v>ARF/Araraquara</v>
      </c>
      <c r="E56" s="341"/>
      <c r="F56" s="342"/>
      <c r="G56" s="412">
        <f>SUM(G39:G55)</f>
        <v>6301.9601946700004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4289.1000000000004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765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192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52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115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0</v>
      </c>
      <c r="D76" s="423" t="s">
        <v>442</v>
      </c>
      <c r="E76" s="424">
        <f>'Limpador de vidros sem risco- D'!H140</f>
        <v>6654.36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61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35</v>
      </c>
      <c r="D78" s="423" t="s">
        <v>443</v>
      </c>
      <c r="E78" s="441">
        <f>'Limpador de vidros com risco- D'!H140</f>
        <v>8108.01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35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1255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6301.9601946700004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1367.8129166666668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265.00500000000005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7934.7781113366673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190434.67467208003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E41B3-1018-44B9-B316-33BB9247F37A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0.03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059C4794-30EE-4918-9B0E-542241F08E1F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CFD07203-C517-4FF3-99B8-F32DED6D9C96}"/>
</file>

<file path=customXml/itemProps2.xml><?xml version="1.0" encoding="utf-8"?>
<ds:datastoreItem xmlns:ds="http://schemas.openxmlformats.org/officeDocument/2006/customXml" ds:itemID="{BBFADFCF-E9AB-4A83-8E16-525DBFDD408D}"/>
</file>

<file path=customXml/itemProps3.xml><?xml version="1.0" encoding="utf-8"?>
<ds:datastoreItem xmlns:ds="http://schemas.openxmlformats.org/officeDocument/2006/customXml" ds:itemID="{9EBF6C0D-D7E0-41BE-AF6F-218B26FE48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2025-11-24T11:52:00Z</dcterms:created>
  <dcterms:modified xsi:type="dcterms:W3CDTF">2025-11-24T11:52:01Z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